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zpočty\"/>
    </mc:Choice>
  </mc:AlternateContent>
  <bookViews>
    <workbookView xWindow="0" yWindow="0" windowWidth="28770" windowHeight="307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5" i="12" l="1"/>
  <c r="F39" i="1" s="1"/>
  <c r="F40" i="1" s="1"/>
  <c r="G23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F12" i="12"/>
  <c r="G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7" i="12"/>
  <c r="G27" i="12" s="1"/>
  <c r="I27" i="12"/>
  <c r="I26" i="12" s="1"/>
  <c r="K27" i="12"/>
  <c r="K26" i="12" s="1"/>
  <c r="O27" i="12"/>
  <c r="O26" i="12" s="1"/>
  <c r="Q27" i="12"/>
  <c r="Q26" i="12" s="1"/>
  <c r="U27" i="12"/>
  <c r="U26" i="12" s="1"/>
  <c r="F29" i="12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U29" i="12"/>
  <c r="U28" i="12" s="1"/>
  <c r="F31" i="12"/>
  <c r="G31" i="12"/>
  <c r="M31" i="12" s="1"/>
  <c r="I31" i="12"/>
  <c r="I30" i="12" s="1"/>
  <c r="K31" i="12"/>
  <c r="K30" i="12" s="1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I16" i="1"/>
  <c r="AZ51" i="1"/>
  <c r="AZ49" i="1"/>
  <c r="AZ47" i="1"/>
  <c r="AZ45" i="1"/>
  <c r="AZ43" i="1"/>
  <c r="G27" i="1"/>
  <c r="J28" i="1"/>
  <c r="J26" i="1"/>
  <c r="G38" i="1"/>
  <c r="F38" i="1"/>
  <c r="J23" i="1"/>
  <c r="J24" i="1"/>
  <c r="J25" i="1"/>
  <c r="J27" i="1"/>
  <c r="E24" i="1"/>
  <c r="E26" i="1"/>
  <c r="M12" i="12" l="1"/>
  <c r="M11" i="12" s="1"/>
  <c r="G11" i="12"/>
  <c r="I58" i="1" s="1"/>
  <c r="I18" i="1" s="1"/>
  <c r="U11" i="12"/>
  <c r="O11" i="12"/>
  <c r="G28" i="12"/>
  <c r="I60" i="1" s="1"/>
  <c r="I20" i="1" s="1"/>
  <c r="Q30" i="12"/>
  <c r="K11" i="12"/>
  <c r="AD35" i="12"/>
  <c r="G39" i="1" s="1"/>
  <c r="Q11" i="12"/>
  <c r="U30" i="12"/>
  <c r="O30" i="12"/>
  <c r="I11" i="12"/>
  <c r="U8" i="12"/>
  <c r="G24" i="1"/>
  <c r="M30" i="12"/>
  <c r="M27" i="12"/>
  <c r="M26" i="12" s="1"/>
  <c r="G26" i="12"/>
  <c r="I59" i="1" s="1"/>
  <c r="G8" i="12"/>
  <c r="M9" i="12"/>
  <c r="M8" i="12" s="1"/>
  <c r="G30" i="12"/>
  <c r="I61" i="1" s="1"/>
  <c r="I19" i="1" s="1"/>
  <c r="G40" i="1" l="1"/>
  <c r="H39" i="1"/>
  <c r="I57" i="1"/>
  <c r="G35" i="12"/>
  <c r="I62" i="1" l="1"/>
  <c r="I17" i="1"/>
  <c r="I21" i="1" s="1"/>
  <c r="I39" i="1"/>
  <c r="I40" i="1" s="1"/>
  <c r="J39" i="1" s="1"/>
  <c r="J40" i="1" s="1"/>
  <c r="H40" i="1"/>
  <c r="G25" i="1"/>
  <c r="G28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<sst xmlns="http://schemas.openxmlformats.org/spreadsheetml/2006/main" count="247" uniqueCount="154">
  <si>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</si>
  <si>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</si>
  <si>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</si>
  <si>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</si>
  <si>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</si>
  <si>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</si>
  <si>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</si>
  <si>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</si>
  <si>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</si>
  <si>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</si>
  <si>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</si>
  <si>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</si>
  <si>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</si>
  <si>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</si>
  <si>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</si>
  <si>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</si>
  <si>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</si>
  <si>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</si>
  <si>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</si>
  <si>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</si>
  <si>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</si>
  <si>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</si>
  <si>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</si>
  <si>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</si>
  <si>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</si>
  <si>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</si>
  <si>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</si>
  <si>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</si>
  <si>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</si>
  <si>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</si>
  <si>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</si>
  <si>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</si>
  <si>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</si>
  <si>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</si>
  <si>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</si>
  <si>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</si>
  <si>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</si>
  <si>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</si>
  <si>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</si>
  <si>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</si>
  <si>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</si>
  <si>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</si>
  <si>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</si>
  <si>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Novoměstská 230, 537 01 Chrudim II.</t>
  </si>
  <si>
    <t>Rozpočet:</t>
  </si>
  <si>
    <t>Misto</t>
  </si>
  <si>
    <t>Fotovoltaická elektrárna 19,8 kWp</t>
  </si>
  <si>
    <t>Sportovní areály města Chrudim, s.r.o.</t>
  </si>
  <si>
    <t>V Průhonech 503</t>
  </si>
  <si>
    <t>Chrudim-Chrudim III</t>
  </si>
  <si>
    <t>53703</t>
  </si>
  <si>
    <t>27485013</t>
  </si>
  <si>
    <t>CZ27485013</t>
  </si>
  <si>
    <t>Rozpočet</t>
  </si>
  <si>
    <t>Celkem za stavbu</t>
  </si>
  <si>
    <t>CZK</t>
  </si>
  <si>
    <t xml:space="preserve">Popis rozpočtu:  - </t>
  </si>
  <si>
    <t>Popis:</t>
  </si>
  <si>
    <t>Fotovoltaická síťová výrobna o výkonu 19,8 kWp s možností ukládání přebytků do teplé vody. Jedná se o 44 ks fotovoltaických panelů umístěných na mírně šikmé střeše s plechovou falcovou krytinou. Panely kopírují sklon střechy a jsou kotveny pomocí systémové konstrukce do zpevněných falců plechové krytiny.</t>
  </si>
  <si>
    <t>Fotovoltaické panely jsou zapojeny do MPPT optimizérů, které zajíšťují neustálou komunikaci s měničem pro nezávislou maximalizaci výkonu každých 2 panelů. Optimizéry zajišťují podrobný monitoring na úrovni 2 panelů a také bezpečné napětí při jakékoli poruše či přerušení komunikace mezi optimizéry a měničem.</t>
  </si>
  <si>
    <t>DC elektrická energie je svedena od optimizérů DC vodiči v kabelovém žlabu k solárnímu měniči. Ten bude napojen do rozvaděče RFVE. Rozvaděč bude propojen do stávajího hlavního rozvaděče RH v chodbě 1.NP.</t>
  </si>
  <si>
    <t>Součástí řešení jsou prvky pro maximální využití přebytků vyrobené elektrické energie do stávajících bojlerů TeV vč. veškerého příslušenství viz. položka č. 16.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</si>
  <si>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</si>
  <si>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</si>
  <si>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</si>
  <si>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</si>
  <si>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</si>
  <si>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</si>
  <si>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</si>
  <si>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</si>
  <si>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</si>
  <si>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</si>
  <si>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</si>
  <si>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</si>
  <si>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</si>
  <si>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</si>
  <si>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</si>
  <si>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</si>
  <si>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</si>
  <si>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</si>
  <si>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</si>
  <si>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</si>
  <si>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</si>
  <si>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</si>
  <si>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</si>
  <si>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</si>
  <si>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</si>
  <si>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</si>
  <si>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</si>
  <si>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</si>
  <si>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</si>
  <si>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</si>
  <si>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</si>
  <si>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</si>
  <si>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</si>
  <si>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</si>
  <si>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</si>
  <si>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</si>
  <si>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</si>
  <si>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555 004</t>
  </si>
  <si>
    <t>Systémová Alu konstrukce na šikmou střechu, + šroubové úchyty pro FV panely, vč. příslušenství</t>
  </si>
  <si>
    <t>ks</t>
  </si>
  <si>
    <t>POL3_0</t>
  </si>
  <si>
    <t>767 001.</t>
  </si>
  <si>
    <t>Montáž systémové konstrukce pro FV panely, vč. osazení a zapojení panelů</t>
  </si>
  <si>
    <t>POL1_0</t>
  </si>
  <si>
    <t>210190054R00</t>
  </si>
  <si>
    <t>Montáž rozvaděče skříň.,1 pole dělených do 500 kg</t>
  </si>
  <si>
    <t>kus</t>
  </si>
  <si>
    <t>210020302R00</t>
  </si>
  <si>
    <t>Žlab kabelový s příslušenstvím, 62/50 mm bez víka</t>
  </si>
  <si>
    <t>m</t>
  </si>
  <si>
    <t>5534739760R</t>
  </si>
  <si>
    <t>MARS žlab kabelový NKZIN 50X62X0.70 EC, neděrovaný, s integrovanou spojkou</t>
  </si>
  <si>
    <t>210010132R00</t>
  </si>
  <si>
    <t>Trubka ochranná z PE, uložená pevně, DN do 20,5 mm</t>
  </si>
  <si>
    <t>210800646RT1</t>
  </si>
  <si>
    <t>Vodič solární 6 mm2 uložený pevně, včetně dodávky solárního vodiče</t>
  </si>
  <si>
    <t>210810110R00</t>
  </si>
  <si>
    <t>Kabel CYKY-j 1 kV 5x6 pevně uložený, včetně dodávky kabelu 5x6 mm2</t>
  </si>
  <si>
    <t>210100002R00</t>
  </si>
  <si>
    <t>Ukončení vodičů v rozvaděči + zapojení do 6 mm2</t>
  </si>
  <si>
    <t>210200020RA0</t>
  </si>
  <si>
    <t>Hromosvod nebo uzemnění k HOP, propojení fotovoltaického pole</t>
  </si>
  <si>
    <t>kompl</t>
  </si>
  <si>
    <t>POL2_0</t>
  </si>
  <si>
    <t>555 005</t>
  </si>
  <si>
    <t>FV panel, o jmenovitém výkonu 450Wp</t>
  </si>
  <si>
    <t>553 002</t>
  </si>
  <si>
    <t>MPPT Optimalizace na úrovni 2 panelů</t>
  </si>
  <si>
    <t>555 006</t>
  </si>
  <si>
    <t>Síťový střídače vč. integrovaného monitoringu, Optimalizace MPPT na úrovni jednoho až dvou panelů</t>
  </si>
  <si>
    <t>210001.</t>
  </si>
  <si>
    <t>Rozvaděč RFVE - DC/AC</t>
  </si>
  <si>
    <t>210003.</t>
  </si>
  <si>
    <t>Regulace výkonu FVE dle PPDS, řízení HDO v rozsahu 0/100%</t>
  </si>
  <si>
    <t>210004.</t>
  </si>
  <si>
    <t>Regulace přebytků do ohřevu TeV, do stávajících 2 bojlerů s 230V topnou patronou</t>
  </si>
  <si>
    <t>222280214R00</t>
  </si>
  <si>
    <t>Kabel UTP/FTP kat.5e v trubkách</t>
  </si>
  <si>
    <t>OST01</t>
  </si>
  <si>
    <t>Doprava</t>
  </si>
  <si>
    <t>Soubor</t>
  </si>
  <si>
    <t>004111020R</t>
  </si>
  <si>
    <t xml:space="preserve">Vypracování výrobní dokumentace </t>
  </si>
  <si>
    <t>005241010R</t>
  </si>
  <si>
    <t xml:space="preserve">Dokumentace skutečného provedení </t>
  </si>
  <si>
    <t>005231010R</t>
  </si>
  <si>
    <t>Výchozí revize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</si>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</sst>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tabSelected="1" topLeftCell="B1" zoomScaleNormal="100" zoomScaleSheetLayoutView="75" workbookViewId="0">
      <selection activeCell="O7" sqref="O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6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1" t="s">
        <v>40</v>
      </c>
      <c r="C2" s="72"/>
      <c r="D2" s="202" t="s">
        <v>46</v>
      </c>
      <c r="E2" s="203"/>
      <c r="F2" s="203"/>
      <c r="G2" s="203"/>
      <c r="H2" s="203"/>
      <c r="I2" s="203"/>
      <c r="J2" s="204"/>
      <c r="O2" s="1"/>
    </row>
    <row r="3" spans="1:15" ht="23.25" customHeight="1" x14ac:dyDescent="0.2">
      <c r="A3" s="3"/>
      <c r="B3" s="73" t="s">
        <v>45</v>
      </c>
      <c r="C3" s="74"/>
      <c r="D3" s="224" t="s">
        <v>43</v>
      </c>
      <c r="E3" s="225"/>
      <c r="F3" s="225"/>
      <c r="G3" s="225"/>
      <c r="H3" s="225"/>
      <c r="I3" s="225"/>
      <c r="J3" s="226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 t="s">
        <v>51</v>
      </c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 t="s">
        <v>52</v>
      </c>
      <c r="J6" s="9"/>
    </row>
    <row r="7" spans="1:15" ht="15.75" customHeight="1" x14ac:dyDescent="0.2">
      <c r="A7" s="3"/>
      <c r="B7" s="36"/>
      <c r="C7" s="81" t="s">
        <v>50</v>
      </c>
      <c r="D7" s="70" t="s">
        <v>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9"/>
      <c r="E11" s="209"/>
      <c r="F11" s="209"/>
      <c r="G11" s="209"/>
      <c r="H11" s="25" t="s">
        <v>33</v>
      </c>
      <c r="I11" s="82"/>
      <c r="J11" s="9"/>
    </row>
    <row r="12" spans="1:15" ht="15.75" customHeight="1" x14ac:dyDescent="0.2">
      <c r="A12" s="3"/>
      <c r="B12" s="35"/>
      <c r="C12" s="23"/>
      <c r="D12" s="222"/>
      <c r="E12" s="222"/>
      <c r="F12" s="222"/>
      <c r="G12" s="222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/>
      <c r="D13" s="223"/>
      <c r="E13" s="223"/>
      <c r="F13" s="223"/>
      <c r="G13" s="223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8"/>
      <c r="F15" s="208"/>
      <c r="G15" s="220"/>
      <c r="H15" s="220"/>
      <c r="I15" s="220" t="s">
        <v>28</v>
      </c>
      <c r="J15" s="221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205"/>
      <c r="F16" s="206"/>
      <c r="G16" s="205"/>
      <c r="H16" s="206"/>
      <c r="I16" s="205">
        <f>SUMIF(F57:F61,A16,I57:I61)+SUMIF(F57:F61,"PSU",I57:I61)</f>
        <v>0</v>
      </c>
      <c r="J16" s="207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205"/>
      <c r="F17" s="206"/>
      <c r="G17" s="205"/>
      <c r="H17" s="206"/>
      <c r="I17" s="205">
        <f>SUMIF(F57:F61,A17,I57:I61)</f>
        <v>0</v>
      </c>
      <c r="J17" s="207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205"/>
      <c r="F18" s="206"/>
      <c r="G18" s="205"/>
      <c r="H18" s="206"/>
      <c r="I18" s="205">
        <f>SUMIF(F57:F61,A18,I57:I61)</f>
        <v>0</v>
      </c>
      <c r="J18" s="207"/>
    </row>
    <row r="19" spans="1:10" ht="23.25" customHeight="1" x14ac:dyDescent="0.2">
      <c r="A19" s="130" t="s">
        <v>71</v>
      </c>
      <c r="B19" s="131" t="s">
        <v>26</v>
      </c>
      <c r="C19" s="48"/>
      <c r="D19" s="49"/>
      <c r="E19" s="205"/>
      <c r="F19" s="206"/>
      <c r="G19" s="205"/>
      <c r="H19" s="206"/>
      <c r="I19" s="205">
        <f>SUMIF(F57:F61,A19,I57:I61)</f>
        <v>0</v>
      </c>
      <c r="J19" s="207"/>
    </row>
    <row r="20" spans="1:10" ht="23.25" customHeight="1" x14ac:dyDescent="0.2">
      <c r="A20" s="130" t="s">
        <v>70</v>
      </c>
      <c r="B20" s="131" t="s">
        <v>27</v>
      </c>
      <c r="C20" s="48"/>
      <c r="D20" s="49"/>
      <c r="E20" s="205"/>
      <c r="F20" s="206"/>
      <c r="G20" s="205"/>
      <c r="H20" s="206"/>
      <c r="I20" s="205">
        <f>SUMIF(F57:F61,A20,I57:I61)</f>
        <v>0</v>
      </c>
      <c r="J20" s="207"/>
    </row>
    <row r="21" spans="1:10" ht="23.25" customHeight="1" x14ac:dyDescent="0.2">
      <c r="A21" s="3"/>
      <c r="B21" s="64" t="s">
        <v>28</v>
      </c>
      <c r="C21" s="65"/>
      <c r="D21" s="66"/>
      <c r="E21" s="218"/>
      <c r="F21" s="219"/>
      <c r="G21" s="218"/>
      <c r="H21" s="219"/>
      <c r="I21" s="218">
        <f>SUM(I16:J20)</f>
        <v>0</v>
      </c>
      <c r="J21" s="232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3">
        <f>ZakladDPHSniVypocet</f>
        <v>0</v>
      </c>
      <c r="H23" s="214"/>
      <c r="I23" s="21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1">
        <f>ZakladDPHSni*SazbaDPH1/100</f>
        <v>0</v>
      </c>
      <c r="H24" s="212"/>
      <c r="I24" s="212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3">
        <f>ZakladDPHZaklVypocet</f>
        <v>0</v>
      </c>
      <c r="H25" s="214"/>
      <c r="I25" s="214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27">
        <f>ZakladDPHZakl*SazbaDPH2/100</f>
        <v>0</v>
      </c>
      <c r="H26" s="228"/>
      <c r="I26" s="228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9">
        <f>0</f>
        <v>0</v>
      </c>
      <c r="H27" s="229"/>
      <c r="I27" s="229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31">
        <f>ZakladDPHSniVypocet+ZakladDPHZaklVypocet</f>
        <v>0</v>
      </c>
      <c r="H28" s="231"/>
      <c r="I28" s="231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30">
        <f>ZakladDPHSni+DPHSni+ZakladDPHZakl+DPHZakl+Zaokrouhleni</f>
        <v>0</v>
      </c>
      <c r="H29" s="230"/>
      <c r="I29" s="230"/>
      <c r="J29" s="108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/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0" t="s">
        <v>2</v>
      </c>
      <c r="E35" s="210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1</v>
      </c>
      <c r="B39" s="92" t="s">
        <v>53</v>
      </c>
      <c r="C39" s="197" t="s">
        <v>46</v>
      </c>
      <c r="D39" s="198"/>
      <c r="E39" s="198"/>
      <c r="F39" s="97">
        <f>'Rozpočet Pol'!AC35</f>
        <v>0</v>
      </c>
      <c r="G39" s="98">
        <f>'Rozpočet Pol'!AD35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52" ht="25.5" hidden="1" customHeight="1" x14ac:dyDescent="0.2">
      <c r="A40" s="86"/>
      <c r="B40" s="199" t="s">
        <v>54</v>
      </c>
      <c r="C40" s="200"/>
      <c r="D40" s="200"/>
      <c r="E40" s="201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56</v>
      </c>
    </row>
    <row r="43" spans="1:52" x14ac:dyDescent="0.2">
      <c r="B43" s="192" t="s">
        <v>57</v>
      </c>
      <c r="C43" s="192"/>
      <c r="D43" s="192"/>
      <c r="E43" s="192"/>
      <c r="F43" s="192"/>
      <c r="G43" s="192"/>
      <c r="H43" s="192"/>
      <c r="I43" s="192"/>
      <c r="J43" s="192"/>
      <c r="AZ43" s="109" t="str">
        <f>B43</f>
        <v>Popis:</v>
      </c>
    </row>
    <row r="45" spans="1:52" ht="38.25" x14ac:dyDescent="0.2">
      <c r="B45" s="192" t="s">
        <v>58</v>
      </c>
      <c r="C45" s="192"/>
      <c r="D45" s="192"/>
      <c r="E45" s="192"/>
      <c r="F45" s="192"/>
      <c r="G45" s="192"/>
      <c r="H45" s="192"/>
      <c r="I45" s="192"/>
      <c r="J45" s="192"/>
      <c r="AZ45" s="109" t="str">
        <f>B45</f>
        <v>Fotovoltaická síťová výrobna o výkonu 19,8 kWp s možností ukládání přebytků do teplé vody. Jedná se o 44 ks fotovoltaických panelů umístěných na mírně šikmé střeše s plechovou falcovou krytinou. Panely kopírují sklon střechy a jsou kotveny pomocí systémové konstrukce do zpevněných falců plechové krytiny.</v>
      </c>
    </row>
    <row r="47" spans="1:52" ht="38.25" x14ac:dyDescent="0.2">
      <c r="B47" s="192" t="s">
        <v>59</v>
      </c>
      <c r="C47" s="192"/>
      <c r="D47" s="192"/>
      <c r="E47" s="192"/>
      <c r="F47" s="192"/>
      <c r="G47" s="192"/>
      <c r="H47" s="192"/>
      <c r="I47" s="192"/>
      <c r="J47" s="192"/>
      <c r="AZ47" s="109" t="str">
        <f>B47</f>
        <v>Fotovoltaické panely jsou zapojeny do MPPT optimizérů, které zajíšťují neustálou komunikaci s měničem pro nezávislou maximalizaci výkonu každých 2 panelů. Optimizéry zajišťují podrobný monitoring na úrovni 2 panelů a také bezpečné napětí při jakékoli poruše či přerušení komunikace mezi optimizéry a měničem.</v>
      </c>
    </row>
    <row r="49" spans="1:52" ht="25.5" x14ac:dyDescent="0.2">
      <c r="B49" s="192" t="s">
        <v>60</v>
      </c>
      <c r="C49" s="192"/>
      <c r="D49" s="192"/>
      <c r="E49" s="192"/>
      <c r="F49" s="192"/>
      <c r="G49" s="192"/>
      <c r="H49" s="192"/>
      <c r="I49" s="192"/>
      <c r="J49" s="192"/>
      <c r="AZ49" s="109" t="str">
        <f>B49</f>
        <v>DC elektrická energie je svedena od optimizérů DC vodiči v kabelovém žlabu k solárnímu měniči. Ten bude napojen do rozvaděče RFVE. Rozvaděč bude propojen do stávajího hlavního rozvaděče RH v chodbě 1.NP.</v>
      </c>
    </row>
    <row r="51" spans="1:52" ht="25.5" x14ac:dyDescent="0.2">
      <c r="B51" s="192" t="s">
        <v>61</v>
      </c>
      <c r="C51" s="192"/>
      <c r="D51" s="192"/>
      <c r="E51" s="192"/>
      <c r="F51" s="192"/>
      <c r="G51" s="192"/>
      <c r="H51" s="192"/>
      <c r="I51" s="192"/>
      <c r="J51" s="192"/>
      <c r="AZ51" s="109" t="str">
        <f>B51</f>
        <v>Součástí řešení jsou prvky pro maximální využití přebytků vyrobené elektrické energie do stávajících bojlerů TeV vč. veškerého příslušenství viz. položka č. 16.</v>
      </c>
    </row>
    <row r="54" spans="1:52" ht="15.75" x14ac:dyDescent="0.25">
      <c r="B54" s="110" t="s">
        <v>62</v>
      </c>
    </row>
    <row r="56" spans="1:52" ht="25.5" customHeight="1" x14ac:dyDescent="0.2">
      <c r="A56" s="111"/>
      <c r="B56" s="115" t="s">
        <v>16</v>
      </c>
      <c r="C56" s="115" t="s">
        <v>5</v>
      </c>
      <c r="D56" s="116"/>
      <c r="E56" s="116"/>
      <c r="F56" s="119" t="s">
        <v>63</v>
      </c>
      <c r="G56" s="119"/>
      <c r="H56" s="119"/>
      <c r="I56" s="193" t="s">
        <v>28</v>
      </c>
      <c r="J56" s="193"/>
    </row>
    <row r="57" spans="1:52" ht="25.5" customHeight="1" x14ac:dyDescent="0.2">
      <c r="A57" s="112"/>
      <c r="B57" s="120" t="s">
        <v>64</v>
      </c>
      <c r="C57" s="195" t="s">
        <v>65</v>
      </c>
      <c r="D57" s="196"/>
      <c r="E57" s="196"/>
      <c r="F57" s="122" t="s">
        <v>24</v>
      </c>
      <c r="G57" s="123"/>
      <c r="H57" s="123"/>
      <c r="I57" s="194">
        <f>'Rozpočet Pol'!G8</f>
        <v>0</v>
      </c>
      <c r="J57" s="194"/>
    </row>
    <row r="58" spans="1:52" ht="25.5" customHeight="1" x14ac:dyDescent="0.2">
      <c r="A58" s="112"/>
      <c r="B58" s="114" t="s">
        <v>66</v>
      </c>
      <c r="C58" s="187" t="s">
        <v>67</v>
      </c>
      <c r="D58" s="188"/>
      <c r="E58" s="188"/>
      <c r="F58" s="124" t="s">
        <v>25</v>
      </c>
      <c r="G58" s="125"/>
      <c r="H58" s="125"/>
      <c r="I58" s="186">
        <f>'Rozpočet Pol'!G11</f>
        <v>0</v>
      </c>
      <c r="J58" s="186"/>
    </row>
    <row r="59" spans="1:52" ht="25.5" customHeight="1" x14ac:dyDescent="0.2">
      <c r="A59" s="112"/>
      <c r="B59" s="114" t="s">
        <v>68</v>
      </c>
      <c r="C59" s="187" t="s">
        <v>69</v>
      </c>
      <c r="D59" s="188"/>
      <c r="E59" s="188"/>
      <c r="F59" s="124" t="s">
        <v>25</v>
      </c>
      <c r="G59" s="125"/>
      <c r="H59" s="125"/>
      <c r="I59" s="186">
        <f>'Rozpočet Pol'!G26</f>
        <v>0</v>
      </c>
      <c r="J59" s="186"/>
    </row>
    <row r="60" spans="1:52" ht="25.5" customHeight="1" x14ac:dyDescent="0.2">
      <c r="A60" s="112"/>
      <c r="B60" s="114" t="s">
        <v>70</v>
      </c>
      <c r="C60" s="187" t="s">
        <v>27</v>
      </c>
      <c r="D60" s="188"/>
      <c r="E60" s="188"/>
      <c r="F60" s="124" t="s">
        <v>70</v>
      </c>
      <c r="G60" s="125"/>
      <c r="H60" s="125"/>
      <c r="I60" s="186">
        <f>'Rozpočet Pol'!G28</f>
        <v>0</v>
      </c>
      <c r="J60" s="186"/>
    </row>
    <row r="61" spans="1:52" ht="25.5" customHeight="1" x14ac:dyDescent="0.2">
      <c r="A61" s="112"/>
      <c r="B61" s="121" t="s">
        <v>71</v>
      </c>
      <c r="C61" s="190" t="s">
        <v>26</v>
      </c>
      <c r="D61" s="191"/>
      <c r="E61" s="191"/>
      <c r="F61" s="126" t="s">
        <v>71</v>
      </c>
      <c r="G61" s="127"/>
      <c r="H61" s="127"/>
      <c r="I61" s="189">
        <f>'Rozpočet Pol'!G30</f>
        <v>0</v>
      </c>
      <c r="J61" s="189"/>
    </row>
    <row r="62" spans="1:52" ht="25.5" customHeight="1" x14ac:dyDescent="0.2">
      <c r="A62" s="113"/>
      <c r="B62" s="117" t="s">
        <v>1</v>
      </c>
      <c r="C62" s="117"/>
      <c r="D62" s="118"/>
      <c r="E62" s="118"/>
      <c r="F62" s="128"/>
      <c r="G62" s="129"/>
      <c r="H62" s="129"/>
      <c r="I62" s="185">
        <f>SUM(I57:I61)</f>
        <v>0</v>
      </c>
      <c r="J62" s="185"/>
    </row>
    <row r="63" spans="1:52" x14ac:dyDescent="0.2">
      <c r="F63" s="85"/>
      <c r="G63" s="85"/>
      <c r="H63" s="85"/>
      <c r="I63" s="85"/>
      <c r="J63" s="85"/>
    </row>
    <row r="64" spans="1:52" x14ac:dyDescent="0.2">
      <c r="F64" s="85"/>
      <c r="G64" s="85"/>
      <c r="H64" s="85"/>
      <c r="I64" s="85"/>
      <c r="J64" s="85"/>
    </row>
    <row r="65" spans="6:10" x14ac:dyDescent="0.2">
      <c r="F65" s="85"/>
      <c r="G65" s="85"/>
      <c r="H65" s="85"/>
      <c r="I65" s="85"/>
      <c r="J6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9:J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5:J45"/>
    <mergeCell ref="B47:J47"/>
    <mergeCell ref="B51:J51"/>
    <mergeCell ref="I56:J56"/>
    <mergeCell ref="I57:J57"/>
    <mergeCell ref="C57:E57"/>
    <mergeCell ref="I58:J58"/>
    <mergeCell ref="C58:E58"/>
    <mergeCell ref="I62:J62"/>
    <mergeCell ref="I59:J59"/>
    <mergeCell ref="C59:E59"/>
    <mergeCell ref="I60:J60"/>
    <mergeCell ref="C60:E60"/>
    <mergeCell ref="I61:J61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"/>
  <sheetViews>
    <sheetView workbookViewId="0">
      <selection activeCell="W10" sqref="W10"/>
    </sheetView>
  </sheetViews>
  <sheetFormatPr defaultRowHeight="12.75" outlineLevelRow="1" x14ac:dyDescent="0.2"/>
  <cols>
    <col min="1" max="1" width="4.140625" customWidth="1"/>
    <col min="2" max="2" width="14.42578125" style="84" customWidth="1"/>
    <col min="3" max="3" width="38.140625" style="84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73</v>
      </c>
    </row>
    <row r="2" spans="1:60" ht="24.95" customHeight="1" x14ac:dyDescent="0.2">
      <c r="A2" s="134" t="s">
        <v>72</v>
      </c>
      <c r="B2" s="132"/>
      <c r="C2" s="250" t="s">
        <v>46</v>
      </c>
      <c r="D2" s="251"/>
      <c r="E2" s="251"/>
      <c r="F2" s="251"/>
      <c r="G2" s="252"/>
      <c r="AE2" t="s">
        <v>74</v>
      </c>
    </row>
    <row r="3" spans="1:60" ht="24.95" customHeight="1" x14ac:dyDescent="0.2">
      <c r="A3" s="135" t="s">
        <v>7</v>
      </c>
      <c r="B3" s="133"/>
      <c r="C3" s="253" t="s">
        <v>43</v>
      </c>
      <c r="D3" s="254"/>
      <c r="E3" s="254"/>
      <c r="F3" s="254"/>
      <c r="G3" s="255"/>
      <c r="AE3" t="s">
        <v>75</v>
      </c>
    </row>
    <row r="4" spans="1:60" ht="24.95" hidden="1" customHeight="1" x14ac:dyDescent="0.2">
      <c r="A4" s="135" t="s">
        <v>8</v>
      </c>
      <c r="B4" s="133"/>
      <c r="C4" s="253"/>
      <c r="D4" s="254"/>
      <c r="E4" s="254"/>
      <c r="F4" s="254"/>
      <c r="G4" s="255"/>
      <c r="AE4" t="s">
        <v>76</v>
      </c>
    </row>
    <row r="5" spans="1:60" hidden="1" x14ac:dyDescent="0.2">
      <c r="A5" s="136" t="s">
        <v>77</v>
      </c>
      <c r="B5" s="137"/>
      <c r="C5" s="137"/>
      <c r="D5" s="138"/>
      <c r="E5" s="138"/>
      <c r="F5" s="138"/>
      <c r="G5" s="139"/>
      <c r="AE5" t="s">
        <v>78</v>
      </c>
    </row>
    <row r="7" spans="1:60" ht="38.25" x14ac:dyDescent="0.2">
      <c r="A7" s="144" t="s">
        <v>79</v>
      </c>
      <c r="B7" s="145" t="s">
        <v>80</v>
      </c>
      <c r="C7" s="145" t="s">
        <v>81</v>
      </c>
      <c r="D7" s="144" t="s">
        <v>82</v>
      </c>
      <c r="E7" s="144" t="s">
        <v>83</v>
      </c>
      <c r="F7" s="140" t="s">
        <v>84</v>
      </c>
      <c r="G7" s="159" t="s">
        <v>28</v>
      </c>
      <c r="H7" s="160" t="s">
        <v>29</v>
      </c>
      <c r="I7" s="160" t="s">
        <v>85</v>
      </c>
      <c r="J7" s="160" t="s">
        <v>30</v>
      </c>
      <c r="K7" s="160" t="s">
        <v>86</v>
      </c>
      <c r="L7" s="160" t="s">
        <v>87</v>
      </c>
      <c r="M7" s="160" t="s">
        <v>88</v>
      </c>
      <c r="N7" s="160" t="s">
        <v>89</v>
      </c>
      <c r="O7" s="160" t="s">
        <v>90</v>
      </c>
      <c r="P7" s="160" t="s">
        <v>91</v>
      </c>
      <c r="Q7" s="160" t="s">
        <v>92</v>
      </c>
      <c r="R7" s="160" t="s">
        <v>93</v>
      </c>
      <c r="S7" s="160" t="s">
        <v>94</v>
      </c>
      <c r="T7" s="160" t="s">
        <v>95</v>
      </c>
      <c r="U7" s="147" t="s">
        <v>96</v>
      </c>
    </row>
    <row r="8" spans="1:60" x14ac:dyDescent="0.2">
      <c r="A8" s="161" t="s">
        <v>97</v>
      </c>
      <c r="B8" s="162" t="s">
        <v>64</v>
      </c>
      <c r="C8" s="163" t="s">
        <v>65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6"/>
      <c r="O8" s="146">
        <f>SUM(O9:O10)</f>
        <v>0</v>
      </c>
      <c r="P8" s="146"/>
      <c r="Q8" s="146">
        <f>SUM(Q9:Q10)</f>
        <v>0</v>
      </c>
      <c r="R8" s="146"/>
      <c r="S8" s="146"/>
      <c r="T8" s="161"/>
      <c r="U8" s="146">
        <f>SUM(U9:U10)</f>
        <v>0</v>
      </c>
      <c r="AE8" t="s">
        <v>98</v>
      </c>
    </row>
    <row r="9" spans="1:60" ht="22.5" outlineLevel="1" x14ac:dyDescent="0.2">
      <c r="A9" s="142">
        <v>1</v>
      </c>
      <c r="B9" s="142" t="s">
        <v>99</v>
      </c>
      <c r="C9" s="178" t="s">
        <v>100</v>
      </c>
      <c r="D9" s="148" t="s">
        <v>101</v>
      </c>
      <c r="E9" s="154">
        <v>44</v>
      </c>
      <c r="F9" s="156">
        <f>H9+J9</f>
        <v>0</v>
      </c>
      <c r="G9" s="156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21</v>
      </c>
      <c r="M9" s="156">
        <f>G9*(1+L9/100)</f>
        <v>0</v>
      </c>
      <c r="N9" s="149">
        <v>0</v>
      </c>
      <c r="O9" s="149">
        <f>ROUND(E9*N9,5)</f>
        <v>0</v>
      </c>
      <c r="P9" s="149">
        <v>0</v>
      </c>
      <c r="Q9" s="149">
        <f>ROUND(E9*P9,5)</f>
        <v>0</v>
      </c>
      <c r="R9" s="149"/>
      <c r="S9" s="149"/>
      <c r="T9" s="150">
        <v>0</v>
      </c>
      <c r="U9" s="149">
        <f>ROUND(E9*T9,2)</f>
        <v>0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102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ht="22.5" outlineLevel="1" x14ac:dyDescent="0.2">
      <c r="A10" s="142">
        <v>2</v>
      </c>
      <c r="B10" s="142" t="s">
        <v>103</v>
      </c>
      <c r="C10" s="178" t="s">
        <v>104</v>
      </c>
      <c r="D10" s="148" t="s">
        <v>101</v>
      </c>
      <c r="E10" s="154">
        <v>44</v>
      </c>
      <c r="F10" s="156">
        <v>0</v>
      </c>
      <c r="G10" s="156">
        <f>ROUND(E10*F10,2)</f>
        <v>0</v>
      </c>
      <c r="H10" s="157"/>
      <c r="I10" s="156">
        <f>ROUND(E10*H10,2)</f>
        <v>0</v>
      </c>
      <c r="J10" s="157"/>
      <c r="K10" s="156">
        <f>ROUND(E10*J10,2)</f>
        <v>0</v>
      </c>
      <c r="L10" s="156">
        <v>21</v>
      </c>
      <c r="M10" s="156">
        <f>G10*(1+L10/100)</f>
        <v>0</v>
      </c>
      <c r="N10" s="149">
        <v>0</v>
      </c>
      <c r="O10" s="149">
        <f>ROUND(E10*N10,5)</f>
        <v>0</v>
      </c>
      <c r="P10" s="149">
        <v>0</v>
      </c>
      <c r="Q10" s="149">
        <f>ROUND(E10*P10,5)</f>
        <v>0</v>
      </c>
      <c r="R10" s="149"/>
      <c r="S10" s="149"/>
      <c r="T10" s="150">
        <v>0</v>
      </c>
      <c r="U10" s="149">
        <f>ROUND(E10*T10,2)</f>
        <v>0</v>
      </c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105</v>
      </c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x14ac:dyDescent="0.2">
      <c r="A11" s="143" t="s">
        <v>97</v>
      </c>
      <c r="B11" s="143" t="s">
        <v>66</v>
      </c>
      <c r="C11" s="179" t="s">
        <v>67</v>
      </c>
      <c r="D11" s="151"/>
      <c r="E11" s="155"/>
      <c r="F11" s="158"/>
      <c r="G11" s="158">
        <f>SUMIF(AE12:AE25,"&lt;&gt;NOR",G12:G25)</f>
        <v>0</v>
      </c>
      <c r="H11" s="158"/>
      <c r="I11" s="158">
        <f>SUM(I12:I25)</f>
        <v>0</v>
      </c>
      <c r="J11" s="158"/>
      <c r="K11" s="158">
        <f>SUM(K12:K25)</f>
        <v>0</v>
      </c>
      <c r="L11" s="158"/>
      <c r="M11" s="158">
        <f>SUM(M12:M25)</f>
        <v>0</v>
      </c>
      <c r="N11" s="152"/>
      <c r="O11" s="152">
        <f>SUM(O12:O25)</f>
        <v>0.32743</v>
      </c>
      <c r="P11" s="152"/>
      <c r="Q11" s="152">
        <f>SUM(Q12:Q25)</f>
        <v>0</v>
      </c>
      <c r="R11" s="152"/>
      <c r="S11" s="152"/>
      <c r="T11" s="153"/>
      <c r="U11" s="152">
        <f>SUM(U12:U25)</f>
        <v>201.88</v>
      </c>
      <c r="AE11" t="s">
        <v>98</v>
      </c>
    </row>
    <row r="12" spans="1:60" outlineLevel="1" x14ac:dyDescent="0.2">
      <c r="A12" s="142">
        <v>3</v>
      </c>
      <c r="B12" s="142" t="s">
        <v>106</v>
      </c>
      <c r="C12" s="178" t="s">
        <v>107</v>
      </c>
      <c r="D12" s="148" t="s">
        <v>108</v>
      </c>
      <c r="E12" s="154">
        <v>3</v>
      </c>
      <c r="F12" s="156">
        <f t="shared" ref="F12:F25" si="0">H12+J12</f>
        <v>0</v>
      </c>
      <c r="G12" s="156">
        <f t="shared" ref="G12:G25" si="1">ROUND(E12*F12,2)</f>
        <v>0</v>
      </c>
      <c r="H12" s="157"/>
      <c r="I12" s="156">
        <f t="shared" ref="I12:I25" si="2">ROUND(E12*H12,2)</f>
        <v>0</v>
      </c>
      <c r="J12" s="157"/>
      <c r="K12" s="156">
        <f t="shared" ref="K12:K25" si="3">ROUND(E12*J12,2)</f>
        <v>0</v>
      </c>
      <c r="L12" s="156">
        <v>21</v>
      </c>
      <c r="M12" s="156">
        <f t="shared" ref="M12:M25" si="4">G12*(1+L12/100)</f>
        <v>0</v>
      </c>
      <c r="N12" s="149">
        <v>0</v>
      </c>
      <c r="O12" s="149">
        <f t="shared" ref="O12:O25" si="5">ROUND(E12*N12,5)</f>
        <v>0</v>
      </c>
      <c r="P12" s="149">
        <v>0</v>
      </c>
      <c r="Q12" s="149">
        <f t="shared" ref="Q12:Q25" si="6">ROUND(E12*P12,5)</f>
        <v>0</v>
      </c>
      <c r="R12" s="149"/>
      <c r="S12" s="149"/>
      <c r="T12" s="150">
        <v>5.8019999999999996</v>
      </c>
      <c r="U12" s="149">
        <f t="shared" ref="U12:U25" si="7">ROUND(E12*T12,2)</f>
        <v>17.41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105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outlineLevel="1" x14ac:dyDescent="0.2">
      <c r="A13" s="142">
        <v>4</v>
      </c>
      <c r="B13" s="142" t="s">
        <v>109</v>
      </c>
      <c r="C13" s="178" t="s">
        <v>110</v>
      </c>
      <c r="D13" s="148" t="s">
        <v>111</v>
      </c>
      <c r="E13" s="154">
        <v>20</v>
      </c>
      <c r="F13" s="156">
        <f t="shared" si="0"/>
        <v>0</v>
      </c>
      <c r="G13" s="156">
        <f t="shared" si="1"/>
        <v>0</v>
      </c>
      <c r="H13" s="157"/>
      <c r="I13" s="156">
        <f t="shared" si="2"/>
        <v>0</v>
      </c>
      <c r="J13" s="157"/>
      <c r="K13" s="156">
        <f t="shared" si="3"/>
        <v>0</v>
      </c>
      <c r="L13" s="156">
        <v>21</v>
      </c>
      <c r="M13" s="156">
        <f t="shared" si="4"/>
        <v>0</v>
      </c>
      <c r="N13" s="149">
        <v>0</v>
      </c>
      <c r="O13" s="149">
        <f t="shared" si="5"/>
        <v>0</v>
      </c>
      <c r="P13" s="149">
        <v>0</v>
      </c>
      <c r="Q13" s="149">
        <f t="shared" si="6"/>
        <v>0</v>
      </c>
      <c r="R13" s="149"/>
      <c r="S13" s="149"/>
      <c r="T13" s="150">
        <v>0.44</v>
      </c>
      <c r="U13" s="149">
        <f t="shared" si="7"/>
        <v>8.8000000000000007</v>
      </c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105</v>
      </c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ht="22.5" outlineLevel="1" x14ac:dyDescent="0.2">
      <c r="A14" s="142">
        <v>5</v>
      </c>
      <c r="B14" s="142" t="s">
        <v>112</v>
      </c>
      <c r="C14" s="178" t="s">
        <v>113</v>
      </c>
      <c r="D14" s="148" t="s">
        <v>111</v>
      </c>
      <c r="E14" s="154">
        <v>20</v>
      </c>
      <c r="F14" s="156">
        <f t="shared" si="0"/>
        <v>0</v>
      </c>
      <c r="G14" s="156">
        <f t="shared" si="1"/>
        <v>0</v>
      </c>
      <c r="H14" s="157"/>
      <c r="I14" s="156">
        <f t="shared" si="2"/>
        <v>0</v>
      </c>
      <c r="J14" s="157"/>
      <c r="K14" s="156">
        <f t="shared" si="3"/>
        <v>0</v>
      </c>
      <c r="L14" s="156">
        <v>21</v>
      </c>
      <c r="M14" s="156">
        <f t="shared" si="4"/>
        <v>0</v>
      </c>
      <c r="N14" s="149">
        <v>9.7999999999999997E-4</v>
      </c>
      <c r="O14" s="149">
        <f t="shared" si="5"/>
        <v>1.9599999999999999E-2</v>
      </c>
      <c r="P14" s="149">
        <v>0</v>
      </c>
      <c r="Q14" s="149">
        <f t="shared" si="6"/>
        <v>0</v>
      </c>
      <c r="R14" s="149"/>
      <c r="S14" s="149"/>
      <c r="T14" s="150">
        <v>0</v>
      </c>
      <c r="U14" s="149">
        <f t="shared" si="7"/>
        <v>0</v>
      </c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102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ht="22.5" outlineLevel="1" x14ac:dyDescent="0.2">
      <c r="A15" s="142">
        <v>6</v>
      </c>
      <c r="B15" s="142" t="s">
        <v>114</v>
      </c>
      <c r="C15" s="178" t="s">
        <v>115</v>
      </c>
      <c r="D15" s="148" t="s">
        <v>111</v>
      </c>
      <c r="E15" s="154">
        <v>50</v>
      </c>
      <c r="F15" s="156">
        <f t="shared" si="0"/>
        <v>0</v>
      </c>
      <c r="G15" s="156">
        <f t="shared" si="1"/>
        <v>0</v>
      </c>
      <c r="H15" s="157"/>
      <c r="I15" s="156">
        <f t="shared" si="2"/>
        <v>0</v>
      </c>
      <c r="J15" s="157"/>
      <c r="K15" s="156">
        <f t="shared" si="3"/>
        <v>0</v>
      </c>
      <c r="L15" s="156">
        <v>21</v>
      </c>
      <c r="M15" s="156">
        <f t="shared" si="4"/>
        <v>0</v>
      </c>
      <c r="N15" s="149">
        <v>0</v>
      </c>
      <c r="O15" s="149">
        <f t="shared" si="5"/>
        <v>0</v>
      </c>
      <c r="P15" s="149">
        <v>0</v>
      </c>
      <c r="Q15" s="149">
        <f t="shared" si="6"/>
        <v>0</v>
      </c>
      <c r="R15" s="149"/>
      <c r="S15" s="149"/>
      <c r="T15" s="150">
        <v>0.121</v>
      </c>
      <c r="U15" s="149">
        <f t="shared" si="7"/>
        <v>6.05</v>
      </c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105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ht="22.5" outlineLevel="1" x14ac:dyDescent="0.2">
      <c r="A16" s="142">
        <v>7</v>
      </c>
      <c r="B16" s="142" t="s">
        <v>116</v>
      </c>
      <c r="C16" s="178" t="s">
        <v>117</v>
      </c>
      <c r="D16" s="148" t="s">
        <v>111</v>
      </c>
      <c r="E16" s="154">
        <v>120</v>
      </c>
      <c r="F16" s="156">
        <f t="shared" si="0"/>
        <v>0</v>
      </c>
      <c r="G16" s="156">
        <f t="shared" si="1"/>
        <v>0</v>
      </c>
      <c r="H16" s="157"/>
      <c r="I16" s="156">
        <f t="shared" si="2"/>
        <v>0</v>
      </c>
      <c r="J16" s="157"/>
      <c r="K16" s="156">
        <f t="shared" si="3"/>
        <v>0</v>
      </c>
      <c r="L16" s="156">
        <v>21</v>
      </c>
      <c r="M16" s="156">
        <f t="shared" si="4"/>
        <v>0</v>
      </c>
      <c r="N16" s="149">
        <v>6.9999999999999994E-5</v>
      </c>
      <c r="O16" s="149">
        <f t="shared" si="5"/>
        <v>8.3999999999999995E-3</v>
      </c>
      <c r="P16" s="149">
        <v>0</v>
      </c>
      <c r="Q16" s="149">
        <f t="shared" si="6"/>
        <v>0</v>
      </c>
      <c r="R16" s="149"/>
      <c r="S16" s="149"/>
      <c r="T16" s="150">
        <v>9.1219999999999996E-2</v>
      </c>
      <c r="U16" s="149">
        <f t="shared" si="7"/>
        <v>10.95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105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ht="22.5" outlineLevel="1" x14ac:dyDescent="0.2">
      <c r="A17" s="142">
        <v>8</v>
      </c>
      <c r="B17" s="142" t="s">
        <v>118</v>
      </c>
      <c r="C17" s="178" t="s">
        <v>119</v>
      </c>
      <c r="D17" s="148" t="s">
        <v>111</v>
      </c>
      <c r="E17" s="154">
        <v>32</v>
      </c>
      <c r="F17" s="156">
        <f t="shared" si="0"/>
        <v>0</v>
      </c>
      <c r="G17" s="156">
        <f t="shared" si="1"/>
        <v>0</v>
      </c>
      <c r="H17" s="157"/>
      <c r="I17" s="156">
        <f t="shared" si="2"/>
        <v>0</v>
      </c>
      <c r="J17" s="157"/>
      <c r="K17" s="156">
        <f t="shared" si="3"/>
        <v>0</v>
      </c>
      <c r="L17" s="156">
        <v>21</v>
      </c>
      <c r="M17" s="156">
        <f t="shared" si="4"/>
        <v>0</v>
      </c>
      <c r="N17" s="149">
        <v>0</v>
      </c>
      <c r="O17" s="149">
        <f t="shared" si="5"/>
        <v>0</v>
      </c>
      <c r="P17" s="149">
        <v>0</v>
      </c>
      <c r="Q17" s="149">
        <f t="shared" si="6"/>
        <v>0</v>
      </c>
      <c r="R17" s="149"/>
      <c r="S17" s="149"/>
      <c r="T17" s="150">
        <v>0.18554000000000001</v>
      </c>
      <c r="U17" s="149">
        <f t="shared" si="7"/>
        <v>5.94</v>
      </c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105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42">
        <v>9</v>
      </c>
      <c r="B18" s="142" t="s">
        <v>120</v>
      </c>
      <c r="C18" s="178" t="s">
        <v>121</v>
      </c>
      <c r="D18" s="148" t="s">
        <v>108</v>
      </c>
      <c r="E18" s="154">
        <v>36</v>
      </c>
      <c r="F18" s="156">
        <f t="shared" si="0"/>
        <v>0</v>
      </c>
      <c r="G18" s="156">
        <f t="shared" si="1"/>
        <v>0</v>
      </c>
      <c r="H18" s="157"/>
      <c r="I18" s="156">
        <f t="shared" si="2"/>
        <v>0</v>
      </c>
      <c r="J18" s="157"/>
      <c r="K18" s="156">
        <f t="shared" si="3"/>
        <v>0</v>
      </c>
      <c r="L18" s="156">
        <v>21</v>
      </c>
      <c r="M18" s="156">
        <f t="shared" si="4"/>
        <v>0</v>
      </c>
      <c r="N18" s="149">
        <v>0</v>
      </c>
      <c r="O18" s="149">
        <f t="shared" si="5"/>
        <v>0</v>
      </c>
      <c r="P18" s="149">
        <v>0</v>
      </c>
      <c r="Q18" s="149">
        <f t="shared" si="6"/>
        <v>0</v>
      </c>
      <c r="R18" s="149"/>
      <c r="S18" s="149"/>
      <c r="T18" s="150">
        <v>0.05</v>
      </c>
      <c r="U18" s="149">
        <f t="shared" si="7"/>
        <v>1.8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105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ht="22.5" outlineLevel="1" x14ac:dyDescent="0.2">
      <c r="A19" s="142">
        <v>10</v>
      </c>
      <c r="B19" s="142" t="s">
        <v>122</v>
      </c>
      <c r="C19" s="178" t="s">
        <v>123</v>
      </c>
      <c r="D19" s="148" t="s">
        <v>124</v>
      </c>
      <c r="E19" s="154">
        <v>1</v>
      </c>
      <c r="F19" s="156">
        <f t="shared" si="0"/>
        <v>0</v>
      </c>
      <c r="G19" s="156">
        <f t="shared" si="1"/>
        <v>0</v>
      </c>
      <c r="H19" s="157"/>
      <c r="I19" s="156">
        <f t="shared" si="2"/>
        <v>0</v>
      </c>
      <c r="J19" s="157"/>
      <c r="K19" s="156">
        <f t="shared" si="3"/>
        <v>0</v>
      </c>
      <c r="L19" s="156">
        <v>21</v>
      </c>
      <c r="M19" s="156">
        <f t="shared" si="4"/>
        <v>0</v>
      </c>
      <c r="N19" s="149">
        <v>0.29942999999999997</v>
      </c>
      <c r="O19" s="149">
        <f t="shared" si="5"/>
        <v>0.29942999999999997</v>
      </c>
      <c r="P19" s="149">
        <v>0</v>
      </c>
      <c r="Q19" s="149">
        <f t="shared" si="6"/>
        <v>0</v>
      </c>
      <c r="R19" s="149"/>
      <c r="S19" s="149"/>
      <c r="T19" s="150">
        <v>150.93144000000001</v>
      </c>
      <c r="U19" s="149">
        <f t="shared" si="7"/>
        <v>150.93</v>
      </c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125</v>
      </c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42">
        <v>11</v>
      </c>
      <c r="B20" s="142" t="s">
        <v>126</v>
      </c>
      <c r="C20" s="178" t="s">
        <v>127</v>
      </c>
      <c r="D20" s="148" t="s">
        <v>101</v>
      </c>
      <c r="E20" s="154">
        <v>44</v>
      </c>
      <c r="F20" s="156">
        <f t="shared" si="0"/>
        <v>0</v>
      </c>
      <c r="G20" s="156">
        <f t="shared" si="1"/>
        <v>0</v>
      </c>
      <c r="H20" s="157"/>
      <c r="I20" s="156">
        <f t="shared" si="2"/>
        <v>0</v>
      </c>
      <c r="J20" s="157"/>
      <c r="K20" s="156">
        <f t="shared" si="3"/>
        <v>0</v>
      </c>
      <c r="L20" s="156">
        <v>21</v>
      </c>
      <c r="M20" s="156">
        <f t="shared" si="4"/>
        <v>0</v>
      </c>
      <c r="N20" s="149">
        <v>0</v>
      </c>
      <c r="O20" s="149">
        <f t="shared" si="5"/>
        <v>0</v>
      </c>
      <c r="P20" s="149">
        <v>0</v>
      </c>
      <c r="Q20" s="149">
        <f t="shared" si="6"/>
        <v>0</v>
      </c>
      <c r="R20" s="149"/>
      <c r="S20" s="149"/>
      <c r="T20" s="150">
        <v>0</v>
      </c>
      <c r="U20" s="149">
        <f t="shared" si="7"/>
        <v>0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102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outlineLevel="1" x14ac:dyDescent="0.2">
      <c r="A21" s="142">
        <v>12</v>
      </c>
      <c r="B21" s="142" t="s">
        <v>128</v>
      </c>
      <c r="C21" s="178" t="s">
        <v>129</v>
      </c>
      <c r="D21" s="148" t="s">
        <v>101</v>
      </c>
      <c r="E21" s="154">
        <v>22</v>
      </c>
      <c r="F21" s="156">
        <f t="shared" si="0"/>
        <v>0</v>
      </c>
      <c r="G21" s="156">
        <f t="shared" si="1"/>
        <v>0</v>
      </c>
      <c r="H21" s="157"/>
      <c r="I21" s="156">
        <f t="shared" si="2"/>
        <v>0</v>
      </c>
      <c r="J21" s="157"/>
      <c r="K21" s="156">
        <f t="shared" si="3"/>
        <v>0</v>
      </c>
      <c r="L21" s="156">
        <v>21</v>
      </c>
      <c r="M21" s="156">
        <f t="shared" si="4"/>
        <v>0</v>
      </c>
      <c r="N21" s="149">
        <v>0</v>
      </c>
      <c r="O21" s="149">
        <f t="shared" si="5"/>
        <v>0</v>
      </c>
      <c r="P21" s="149">
        <v>0</v>
      </c>
      <c r="Q21" s="149">
        <f t="shared" si="6"/>
        <v>0</v>
      </c>
      <c r="R21" s="149"/>
      <c r="S21" s="149"/>
      <c r="T21" s="150">
        <v>0</v>
      </c>
      <c r="U21" s="149">
        <f t="shared" si="7"/>
        <v>0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102</v>
      </c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33.75" outlineLevel="1" x14ac:dyDescent="0.2">
      <c r="A22" s="142">
        <v>13</v>
      </c>
      <c r="B22" s="142" t="s">
        <v>130</v>
      </c>
      <c r="C22" s="178" t="s">
        <v>131</v>
      </c>
      <c r="D22" s="148" t="s">
        <v>101</v>
      </c>
      <c r="E22" s="154">
        <v>1</v>
      </c>
      <c r="F22" s="156">
        <f t="shared" si="0"/>
        <v>0</v>
      </c>
      <c r="G22" s="156">
        <f t="shared" si="1"/>
        <v>0</v>
      </c>
      <c r="H22" s="157"/>
      <c r="I22" s="156">
        <f t="shared" si="2"/>
        <v>0</v>
      </c>
      <c r="J22" s="157"/>
      <c r="K22" s="156">
        <f t="shared" si="3"/>
        <v>0</v>
      </c>
      <c r="L22" s="156">
        <v>21</v>
      </c>
      <c r="M22" s="156">
        <f t="shared" si="4"/>
        <v>0</v>
      </c>
      <c r="N22" s="149">
        <v>0</v>
      </c>
      <c r="O22" s="149">
        <f t="shared" si="5"/>
        <v>0</v>
      </c>
      <c r="P22" s="149">
        <v>0</v>
      </c>
      <c r="Q22" s="149">
        <f t="shared" si="6"/>
        <v>0</v>
      </c>
      <c r="R22" s="149"/>
      <c r="S22" s="149"/>
      <c r="T22" s="150">
        <v>0</v>
      </c>
      <c r="U22" s="149">
        <f t="shared" si="7"/>
        <v>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102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42">
        <v>14</v>
      </c>
      <c r="B23" s="142" t="s">
        <v>132</v>
      </c>
      <c r="C23" s="178" t="s">
        <v>133</v>
      </c>
      <c r="D23" s="148" t="s">
        <v>101</v>
      </c>
      <c r="E23" s="154">
        <v>1</v>
      </c>
      <c r="F23" s="156">
        <f t="shared" si="0"/>
        <v>0</v>
      </c>
      <c r="G23" s="156">
        <f t="shared" si="1"/>
        <v>0</v>
      </c>
      <c r="H23" s="157"/>
      <c r="I23" s="156">
        <f t="shared" si="2"/>
        <v>0</v>
      </c>
      <c r="J23" s="157"/>
      <c r="K23" s="156">
        <f t="shared" si="3"/>
        <v>0</v>
      </c>
      <c r="L23" s="156">
        <v>21</v>
      </c>
      <c r="M23" s="156">
        <f t="shared" si="4"/>
        <v>0</v>
      </c>
      <c r="N23" s="149">
        <v>0</v>
      </c>
      <c r="O23" s="149">
        <f t="shared" si="5"/>
        <v>0</v>
      </c>
      <c r="P23" s="149">
        <v>0</v>
      </c>
      <c r="Q23" s="149">
        <f t="shared" si="6"/>
        <v>0</v>
      </c>
      <c r="R23" s="149"/>
      <c r="S23" s="149"/>
      <c r="T23" s="150">
        <v>0</v>
      </c>
      <c r="U23" s="149">
        <f t="shared" si="7"/>
        <v>0</v>
      </c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105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ht="22.5" outlineLevel="1" x14ac:dyDescent="0.2">
      <c r="A24" s="142">
        <v>15</v>
      </c>
      <c r="B24" s="142" t="s">
        <v>134</v>
      </c>
      <c r="C24" s="178" t="s">
        <v>135</v>
      </c>
      <c r="D24" s="148" t="s">
        <v>101</v>
      </c>
      <c r="E24" s="154">
        <v>1</v>
      </c>
      <c r="F24" s="156">
        <f t="shared" si="0"/>
        <v>0</v>
      </c>
      <c r="G24" s="156">
        <f t="shared" si="1"/>
        <v>0</v>
      </c>
      <c r="H24" s="157"/>
      <c r="I24" s="156">
        <f t="shared" si="2"/>
        <v>0</v>
      </c>
      <c r="J24" s="157"/>
      <c r="K24" s="156">
        <f t="shared" si="3"/>
        <v>0</v>
      </c>
      <c r="L24" s="156">
        <v>21</v>
      </c>
      <c r="M24" s="156">
        <f t="shared" si="4"/>
        <v>0</v>
      </c>
      <c r="N24" s="149">
        <v>0</v>
      </c>
      <c r="O24" s="149">
        <f t="shared" si="5"/>
        <v>0</v>
      </c>
      <c r="P24" s="149">
        <v>0</v>
      </c>
      <c r="Q24" s="149">
        <f t="shared" si="6"/>
        <v>0</v>
      </c>
      <c r="R24" s="149"/>
      <c r="S24" s="149"/>
      <c r="T24" s="150">
        <v>0</v>
      </c>
      <c r="U24" s="149">
        <f t="shared" si="7"/>
        <v>0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105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ht="22.5" outlineLevel="1" x14ac:dyDescent="0.2">
      <c r="A25" s="142">
        <v>16</v>
      </c>
      <c r="B25" s="142" t="s">
        <v>136</v>
      </c>
      <c r="C25" s="178" t="s">
        <v>137</v>
      </c>
      <c r="D25" s="148" t="s">
        <v>101</v>
      </c>
      <c r="E25" s="154">
        <v>1</v>
      </c>
      <c r="F25" s="156">
        <f t="shared" si="0"/>
        <v>0</v>
      </c>
      <c r="G25" s="156">
        <f t="shared" si="1"/>
        <v>0</v>
      </c>
      <c r="H25" s="157"/>
      <c r="I25" s="156">
        <f t="shared" si="2"/>
        <v>0</v>
      </c>
      <c r="J25" s="157"/>
      <c r="K25" s="156">
        <f t="shared" si="3"/>
        <v>0</v>
      </c>
      <c r="L25" s="156">
        <v>21</v>
      </c>
      <c r="M25" s="156">
        <f t="shared" si="4"/>
        <v>0</v>
      </c>
      <c r="N25" s="149">
        <v>0</v>
      </c>
      <c r="O25" s="149">
        <f t="shared" si="5"/>
        <v>0</v>
      </c>
      <c r="P25" s="149">
        <v>0</v>
      </c>
      <c r="Q25" s="149">
        <f t="shared" si="6"/>
        <v>0</v>
      </c>
      <c r="R25" s="149"/>
      <c r="S25" s="149"/>
      <c r="T25" s="150">
        <v>0</v>
      </c>
      <c r="U25" s="149">
        <f t="shared" si="7"/>
        <v>0</v>
      </c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105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x14ac:dyDescent="0.2">
      <c r="A26" s="143" t="s">
        <v>97</v>
      </c>
      <c r="B26" s="143" t="s">
        <v>68</v>
      </c>
      <c r="C26" s="179" t="s">
        <v>69</v>
      </c>
      <c r="D26" s="151"/>
      <c r="E26" s="155"/>
      <c r="F26" s="158"/>
      <c r="G26" s="158">
        <f>SUMIF(AE27:AE27,"&lt;&gt;NOR",G27:G27)</f>
        <v>0</v>
      </c>
      <c r="H26" s="158"/>
      <c r="I26" s="158">
        <f>SUM(I27:I27)</f>
        <v>0</v>
      </c>
      <c r="J26" s="158"/>
      <c r="K26" s="158">
        <f>SUM(K27:K27)</f>
        <v>0</v>
      </c>
      <c r="L26" s="158"/>
      <c r="M26" s="158">
        <f>SUM(M27:M27)</f>
        <v>0</v>
      </c>
      <c r="N26" s="152"/>
      <c r="O26" s="152">
        <f>SUM(O27:O27)</f>
        <v>0</v>
      </c>
      <c r="P26" s="152"/>
      <c r="Q26" s="152">
        <f>SUM(Q27:Q27)</f>
        <v>0</v>
      </c>
      <c r="R26" s="152"/>
      <c r="S26" s="152"/>
      <c r="T26" s="153"/>
      <c r="U26" s="152">
        <f>SUM(U27:U27)</f>
        <v>1.1399999999999999</v>
      </c>
      <c r="AE26" t="s">
        <v>98</v>
      </c>
    </row>
    <row r="27" spans="1:60" outlineLevel="1" x14ac:dyDescent="0.2">
      <c r="A27" s="142">
        <v>17</v>
      </c>
      <c r="B27" s="142" t="s">
        <v>138</v>
      </c>
      <c r="C27" s="178" t="s">
        <v>139</v>
      </c>
      <c r="D27" s="148" t="s">
        <v>111</v>
      </c>
      <c r="E27" s="154">
        <v>20</v>
      </c>
      <c r="F27" s="156">
        <f>H27+J27</f>
        <v>0</v>
      </c>
      <c r="G27" s="156">
        <f>ROUND(E27*F27,2)</f>
        <v>0</v>
      </c>
      <c r="H27" s="157"/>
      <c r="I27" s="156">
        <f>ROUND(E27*H27,2)</f>
        <v>0</v>
      </c>
      <c r="J27" s="157"/>
      <c r="K27" s="156">
        <f>ROUND(E27*J27,2)</f>
        <v>0</v>
      </c>
      <c r="L27" s="156">
        <v>21</v>
      </c>
      <c r="M27" s="156">
        <f>G27*(1+L27/100)</f>
        <v>0</v>
      </c>
      <c r="N27" s="149">
        <v>0</v>
      </c>
      <c r="O27" s="149">
        <f>ROUND(E27*N27,5)</f>
        <v>0</v>
      </c>
      <c r="P27" s="149">
        <v>0</v>
      </c>
      <c r="Q27" s="149">
        <f>ROUND(E27*P27,5)</f>
        <v>0</v>
      </c>
      <c r="R27" s="149"/>
      <c r="S27" s="149"/>
      <c r="T27" s="150">
        <v>5.7000000000000002E-2</v>
      </c>
      <c r="U27" s="149">
        <f>ROUND(E27*T27,2)</f>
        <v>1.1399999999999999</v>
      </c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105</v>
      </c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x14ac:dyDescent="0.2">
      <c r="A28" s="143" t="s">
        <v>97</v>
      </c>
      <c r="B28" s="143" t="s">
        <v>70</v>
      </c>
      <c r="C28" s="179" t="s">
        <v>27</v>
      </c>
      <c r="D28" s="151"/>
      <c r="E28" s="155"/>
      <c r="F28" s="158"/>
      <c r="G28" s="158">
        <f>SUMIF(AE29:AE29,"&lt;&gt;NOR",G29:G29)</f>
        <v>0</v>
      </c>
      <c r="H28" s="158"/>
      <c r="I28" s="158">
        <f>SUM(I29:I29)</f>
        <v>0</v>
      </c>
      <c r="J28" s="158"/>
      <c r="K28" s="158">
        <f>SUM(K29:K29)</f>
        <v>0</v>
      </c>
      <c r="L28" s="158"/>
      <c r="M28" s="158">
        <f>SUM(M29:M29)</f>
        <v>0</v>
      </c>
      <c r="N28" s="152"/>
      <c r="O28" s="152">
        <f>SUM(O29:O29)</f>
        <v>0</v>
      </c>
      <c r="P28" s="152"/>
      <c r="Q28" s="152">
        <f>SUM(Q29:Q29)</f>
        <v>0</v>
      </c>
      <c r="R28" s="152"/>
      <c r="S28" s="152"/>
      <c r="T28" s="153"/>
      <c r="U28" s="152">
        <f>SUM(U29:U29)</f>
        <v>0</v>
      </c>
      <c r="AE28" t="s">
        <v>98</v>
      </c>
    </row>
    <row r="29" spans="1:60" outlineLevel="1" x14ac:dyDescent="0.2">
      <c r="A29" s="142">
        <v>18</v>
      </c>
      <c r="B29" s="142" t="s">
        <v>140</v>
      </c>
      <c r="C29" s="178" t="s">
        <v>141</v>
      </c>
      <c r="D29" s="148" t="s">
        <v>142</v>
      </c>
      <c r="E29" s="154">
        <v>1</v>
      </c>
      <c r="F29" s="156">
        <f>H29+J29</f>
        <v>0</v>
      </c>
      <c r="G29" s="156">
        <f>ROUND(E29*F29,2)</f>
        <v>0</v>
      </c>
      <c r="H29" s="157"/>
      <c r="I29" s="156">
        <f>ROUND(E29*H29,2)</f>
        <v>0</v>
      </c>
      <c r="J29" s="157"/>
      <c r="K29" s="156">
        <f>ROUND(E29*J29,2)</f>
        <v>0</v>
      </c>
      <c r="L29" s="156">
        <v>21</v>
      </c>
      <c r="M29" s="156">
        <f>G29*(1+L29/100)</f>
        <v>0</v>
      </c>
      <c r="N29" s="149">
        <v>0</v>
      </c>
      <c r="O29" s="149">
        <f>ROUND(E29*N29,5)</f>
        <v>0</v>
      </c>
      <c r="P29" s="149">
        <v>0</v>
      </c>
      <c r="Q29" s="149">
        <f>ROUND(E29*P29,5)</f>
        <v>0</v>
      </c>
      <c r="R29" s="149"/>
      <c r="S29" s="149"/>
      <c r="T29" s="150">
        <v>0</v>
      </c>
      <c r="U29" s="149">
        <f>ROUND(E29*T29,2)</f>
        <v>0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105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x14ac:dyDescent="0.2">
      <c r="A30" s="143" t="s">
        <v>97</v>
      </c>
      <c r="B30" s="143" t="s">
        <v>71</v>
      </c>
      <c r="C30" s="179" t="s">
        <v>26</v>
      </c>
      <c r="D30" s="151"/>
      <c r="E30" s="155"/>
      <c r="F30" s="158"/>
      <c r="G30" s="158">
        <f>SUMIF(AE31:AE33,"&lt;&gt;NOR",G31:G33)</f>
        <v>0</v>
      </c>
      <c r="H30" s="158"/>
      <c r="I30" s="158">
        <f>SUM(I31:I33)</f>
        <v>0</v>
      </c>
      <c r="J30" s="158"/>
      <c r="K30" s="158">
        <f>SUM(K31:K33)</f>
        <v>0</v>
      </c>
      <c r="L30" s="158"/>
      <c r="M30" s="158">
        <f>SUM(M31:M33)</f>
        <v>0</v>
      </c>
      <c r="N30" s="152"/>
      <c r="O30" s="152">
        <f>SUM(O31:O33)</f>
        <v>0</v>
      </c>
      <c r="P30" s="152"/>
      <c r="Q30" s="152">
        <f>SUM(Q31:Q33)</f>
        <v>0</v>
      </c>
      <c r="R30" s="152"/>
      <c r="S30" s="152"/>
      <c r="T30" s="153"/>
      <c r="U30" s="152">
        <f>SUM(U31:U33)</f>
        <v>0</v>
      </c>
      <c r="AE30" t="s">
        <v>98</v>
      </c>
    </row>
    <row r="31" spans="1:60" outlineLevel="1" x14ac:dyDescent="0.2">
      <c r="A31" s="142">
        <v>19</v>
      </c>
      <c r="B31" s="142" t="s">
        <v>143</v>
      </c>
      <c r="C31" s="178" t="s">
        <v>144</v>
      </c>
      <c r="D31" s="148" t="s">
        <v>142</v>
      </c>
      <c r="E31" s="154">
        <v>1</v>
      </c>
      <c r="F31" s="156">
        <f>H31+J31</f>
        <v>0</v>
      </c>
      <c r="G31" s="156">
        <f>ROUND(E31*F31,2)</f>
        <v>0</v>
      </c>
      <c r="H31" s="157"/>
      <c r="I31" s="156">
        <f>ROUND(E31*H31,2)</f>
        <v>0</v>
      </c>
      <c r="J31" s="157"/>
      <c r="K31" s="156">
        <f>ROUND(E31*J31,2)</f>
        <v>0</v>
      </c>
      <c r="L31" s="156">
        <v>21</v>
      </c>
      <c r="M31" s="156">
        <f>G31*(1+L31/100)</f>
        <v>0</v>
      </c>
      <c r="N31" s="149">
        <v>0</v>
      </c>
      <c r="O31" s="149">
        <f>ROUND(E31*N31,5)</f>
        <v>0</v>
      </c>
      <c r="P31" s="149">
        <v>0</v>
      </c>
      <c r="Q31" s="149">
        <f>ROUND(E31*P31,5)</f>
        <v>0</v>
      </c>
      <c r="R31" s="149"/>
      <c r="S31" s="149"/>
      <c r="T31" s="150">
        <v>0</v>
      </c>
      <c r="U31" s="149">
        <f>ROUND(E31*T31,2)</f>
        <v>0</v>
      </c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105</v>
      </c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42">
        <v>20</v>
      </c>
      <c r="B32" s="142" t="s">
        <v>145</v>
      </c>
      <c r="C32" s="178" t="s">
        <v>146</v>
      </c>
      <c r="D32" s="148" t="s">
        <v>142</v>
      </c>
      <c r="E32" s="154">
        <v>1</v>
      </c>
      <c r="F32" s="156">
        <f>H32+J32</f>
        <v>0</v>
      </c>
      <c r="G32" s="156">
        <f>ROUND(E32*F32,2)</f>
        <v>0</v>
      </c>
      <c r="H32" s="157"/>
      <c r="I32" s="156">
        <f>ROUND(E32*H32,2)</f>
        <v>0</v>
      </c>
      <c r="J32" s="157"/>
      <c r="K32" s="156">
        <f>ROUND(E32*J32,2)</f>
        <v>0</v>
      </c>
      <c r="L32" s="156">
        <v>21</v>
      </c>
      <c r="M32" s="156">
        <f>G32*(1+L32/100)</f>
        <v>0</v>
      </c>
      <c r="N32" s="149">
        <v>0</v>
      </c>
      <c r="O32" s="149">
        <f>ROUND(E32*N32,5)</f>
        <v>0</v>
      </c>
      <c r="P32" s="149">
        <v>0</v>
      </c>
      <c r="Q32" s="149">
        <f>ROUND(E32*P32,5)</f>
        <v>0</v>
      </c>
      <c r="R32" s="149"/>
      <c r="S32" s="149"/>
      <c r="T32" s="150">
        <v>0</v>
      </c>
      <c r="U32" s="149">
        <f>ROUND(E32*T32,2)</f>
        <v>0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105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67">
        <v>21</v>
      </c>
      <c r="B33" s="167" t="s">
        <v>147</v>
      </c>
      <c r="C33" s="180" t="s">
        <v>148</v>
      </c>
      <c r="D33" s="168" t="s">
        <v>142</v>
      </c>
      <c r="E33" s="169">
        <v>1</v>
      </c>
      <c r="F33" s="170">
        <f>H33+J33</f>
        <v>0</v>
      </c>
      <c r="G33" s="170">
        <f>ROUND(E33*F33,2)</f>
        <v>0</v>
      </c>
      <c r="H33" s="171"/>
      <c r="I33" s="170">
        <f>ROUND(E33*H33,2)</f>
        <v>0</v>
      </c>
      <c r="J33" s="171"/>
      <c r="K33" s="170">
        <f>ROUND(E33*J33,2)</f>
        <v>0</v>
      </c>
      <c r="L33" s="170">
        <v>21</v>
      </c>
      <c r="M33" s="170">
        <f>G33*(1+L33/100)</f>
        <v>0</v>
      </c>
      <c r="N33" s="172">
        <v>0</v>
      </c>
      <c r="O33" s="172">
        <f>ROUND(E33*N33,5)</f>
        <v>0</v>
      </c>
      <c r="P33" s="172">
        <v>0</v>
      </c>
      <c r="Q33" s="172">
        <f>ROUND(E33*P33,5)</f>
        <v>0</v>
      </c>
      <c r="R33" s="172"/>
      <c r="S33" s="172"/>
      <c r="T33" s="173">
        <v>0</v>
      </c>
      <c r="U33" s="172">
        <f>ROUND(E33*T33,2)</f>
        <v>0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105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x14ac:dyDescent="0.2">
      <c r="A34" s="4"/>
      <c r="B34" s="5" t="s">
        <v>149</v>
      </c>
      <c r="C34" s="181" t="s">
        <v>149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AC34">
        <v>15</v>
      </c>
      <c r="AD34">
        <v>21</v>
      </c>
    </row>
    <row r="35" spans="1:60" x14ac:dyDescent="0.2">
      <c r="A35" s="174"/>
      <c r="B35" s="175" t="s">
        <v>28</v>
      </c>
      <c r="C35" s="182" t="s">
        <v>149</v>
      </c>
      <c r="D35" s="176"/>
      <c r="E35" s="176"/>
      <c r="F35" s="176"/>
      <c r="G35" s="177">
        <f>G8+G11+G26+G28+G30</f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AC35">
        <f>SUMIF(L7:L33,AC34,G7:G33)</f>
        <v>0</v>
      </c>
      <c r="AD35">
        <f>SUMIF(L7:L33,AD34,G7:G33)</f>
        <v>0</v>
      </c>
      <c r="AE35" t="s">
        <v>150</v>
      </c>
    </row>
    <row r="36" spans="1:60" x14ac:dyDescent="0.2">
      <c r="A36" s="4"/>
      <c r="B36" s="5" t="s">
        <v>149</v>
      </c>
      <c r="C36" s="181" t="s">
        <v>149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60" x14ac:dyDescent="0.2">
      <c r="A37" s="4"/>
      <c r="B37" s="5" t="s">
        <v>149</v>
      </c>
      <c r="C37" s="181" t="s">
        <v>149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60" x14ac:dyDescent="0.2">
      <c r="A38" s="256" t="s">
        <v>151</v>
      </c>
      <c r="B38" s="256"/>
      <c r="C38" s="257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60" x14ac:dyDescent="0.2">
      <c r="A39" s="237"/>
      <c r="B39" s="238"/>
      <c r="C39" s="239"/>
      <c r="D39" s="238"/>
      <c r="E39" s="238"/>
      <c r="F39" s="238"/>
      <c r="G39" s="24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E39" t="s">
        <v>152</v>
      </c>
    </row>
    <row r="40" spans="1:60" x14ac:dyDescent="0.2">
      <c r="A40" s="241"/>
      <c r="B40" s="242"/>
      <c r="C40" s="243"/>
      <c r="D40" s="242"/>
      <c r="E40" s="242"/>
      <c r="F40" s="242"/>
      <c r="G40" s="24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60" x14ac:dyDescent="0.2">
      <c r="A41" s="241"/>
      <c r="B41" s="242"/>
      <c r="C41" s="243"/>
      <c r="D41" s="242"/>
      <c r="E41" s="242"/>
      <c r="F41" s="242"/>
      <c r="G41" s="24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60" x14ac:dyDescent="0.2">
      <c r="A42" s="241"/>
      <c r="B42" s="242"/>
      <c r="C42" s="243"/>
      <c r="D42" s="242"/>
      <c r="E42" s="242"/>
      <c r="F42" s="242"/>
      <c r="G42" s="24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60" x14ac:dyDescent="0.2">
      <c r="A43" s="245"/>
      <c r="B43" s="246"/>
      <c r="C43" s="247"/>
      <c r="D43" s="246"/>
      <c r="E43" s="246"/>
      <c r="F43" s="246"/>
      <c r="G43" s="24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60" x14ac:dyDescent="0.2">
      <c r="A44" s="4"/>
      <c r="B44" s="5" t="s">
        <v>149</v>
      </c>
      <c r="C44" s="181" t="s">
        <v>149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60" x14ac:dyDescent="0.2">
      <c r="C45" s="183"/>
      <c r="AE45" t="s">
        <v>153</v>
      </c>
    </row>
  </sheetData>
  <mergeCells count="6">
    <mergeCell ref="A39:G43"/>
    <mergeCell ref="A1:G1"/>
    <mergeCell ref="C2:G2"/>
    <mergeCell ref="C3:G3"/>
    <mergeCell ref="C4:G4"/>
    <mergeCell ref="A38:C38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Dušek Soběslav</cp:lastModifiedBy>
  <cp:lastPrinted>2014-02-28T09:52:57Z</cp:lastPrinted>
  <dcterms:created xsi:type="dcterms:W3CDTF">2009-04-08T07:15:50Z</dcterms:created>
  <dcterms:modified xsi:type="dcterms:W3CDTF">2023-02-15T07:43:26Z</dcterms:modified>
</cp:coreProperties>
</file>